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culpin/Documents/Documents - Heather Culpin’s iMac/Sampford Peverell/SP history/Wartime/WW1/Chapter material/"/>
    </mc:Choice>
  </mc:AlternateContent>
  <bookViews>
    <workbookView xWindow="120" yWindow="460" windowWidth="21400" windowHeight="11460" activeTab="1" xr2:uid="{00000000-000D-0000-FFFF-FFFF00000000}"/>
  </bookViews>
  <sheets>
    <sheet name="Stats" sheetId="1" r:id="rId1"/>
    <sheet name="Summary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L21" i="2" l="1"/>
  <c r="L18" i="2"/>
  <c r="L9" i="2"/>
  <c r="E27" i="2"/>
  <c r="E24" i="2"/>
  <c r="E21" i="2"/>
  <c r="E18" i="2"/>
  <c r="E15" i="2"/>
  <c r="E12" i="2"/>
  <c r="E9" i="2"/>
  <c r="E6" i="2"/>
  <c r="C27" i="2"/>
  <c r="C24" i="2"/>
  <c r="C21" i="2"/>
  <c r="C18" i="2"/>
  <c r="C15" i="2"/>
  <c r="C12" i="2"/>
  <c r="C6" i="2"/>
  <c r="D27" i="2"/>
  <c r="D24" i="2"/>
  <c r="D21" i="2"/>
  <c r="D18" i="2"/>
  <c r="D15" i="2"/>
  <c r="D12" i="2"/>
  <c r="D9" i="2"/>
  <c r="D6" i="2"/>
  <c r="B27" i="2"/>
  <c r="B24" i="2"/>
  <c r="B12" i="2"/>
  <c r="B6" i="2"/>
  <c r="F27" i="2"/>
  <c r="F24" i="2"/>
  <c r="F21" i="2"/>
  <c r="F18" i="2"/>
  <c r="F15" i="2"/>
  <c r="F12" i="2"/>
  <c r="F9" i="2"/>
  <c r="F6" i="2"/>
  <c r="K21" i="2"/>
  <c r="K18" i="2"/>
  <c r="K9" i="2"/>
  <c r="K6" i="2"/>
  <c r="J6" i="2"/>
  <c r="H27" i="2"/>
  <c r="H24" i="2"/>
  <c r="H21" i="2"/>
  <c r="H18" i="2"/>
  <c r="H15" i="2"/>
  <c r="H12" i="2"/>
  <c r="H9" i="2"/>
  <c r="H6" i="2"/>
  <c r="H7" i="2" s="1"/>
  <c r="G27" i="2"/>
  <c r="G24" i="2"/>
  <c r="G21" i="2"/>
  <c r="G18" i="2"/>
  <c r="G15" i="2"/>
  <c r="G12" i="2"/>
  <c r="G9" i="2"/>
  <c r="G6" i="2"/>
  <c r="G7" i="2" s="1"/>
  <c r="T17" i="1"/>
  <c r="BR19" i="1"/>
  <c r="K27" i="2" s="1"/>
  <c r="BE19" i="1"/>
  <c r="BU19" i="1" s="1"/>
  <c r="J27" i="2" s="1"/>
  <c r="S19" i="1"/>
  <c r="L27" i="2" s="1"/>
  <c r="BR17" i="1"/>
  <c r="K24" i="2" s="1"/>
  <c r="BE17" i="1"/>
  <c r="BU17" i="1" s="1"/>
  <c r="J24" i="2" s="1"/>
  <c r="S17" i="1"/>
  <c r="L24" i="2" s="1"/>
  <c r="BR15" i="1"/>
  <c r="T15" i="1"/>
  <c r="B21" i="2" s="1"/>
  <c r="S15" i="1"/>
  <c r="BR13" i="1"/>
  <c r="T13" i="1"/>
  <c r="BE13" i="1" s="1"/>
  <c r="BU13" i="1" s="1"/>
  <c r="J18" i="2" s="1"/>
  <c r="S13" i="1"/>
  <c r="BR11" i="1"/>
  <c r="K15" i="2" s="1"/>
  <c r="BE11" i="1"/>
  <c r="BU11" i="1" s="1"/>
  <c r="J15" i="2" s="1"/>
  <c r="T11" i="1"/>
  <c r="B15" i="2" s="1"/>
  <c r="S11" i="1"/>
  <c r="L15" i="2" s="1"/>
  <c r="BR5" i="1"/>
  <c r="BU5" i="1" s="1"/>
  <c r="BR9" i="1"/>
  <c r="K12" i="2" s="1"/>
  <c r="BE9" i="1"/>
  <c r="BU9" i="1" s="1"/>
  <c r="J12" i="2" s="1"/>
  <c r="S9" i="1"/>
  <c r="L12" i="2" s="1"/>
  <c r="BR7" i="1"/>
  <c r="BH7" i="1"/>
  <c r="W7" i="1"/>
  <c r="C9" i="2" s="1"/>
  <c r="T7" i="1"/>
  <c r="BE7" i="1" s="1"/>
  <c r="BU7" i="1" s="1"/>
  <c r="J9" i="2" s="1"/>
  <c r="S7" i="1"/>
  <c r="BL5" i="1"/>
  <c r="BK5" i="1"/>
  <c r="BJ5" i="1"/>
  <c r="BI5" i="1"/>
  <c r="BE5" i="1"/>
  <c r="BH5" i="1"/>
  <c r="S5" i="1"/>
  <c r="L6" i="2" s="1"/>
  <c r="B18" i="2" l="1"/>
  <c r="G22" i="2"/>
  <c r="H22" i="2"/>
  <c r="B9" i="2"/>
  <c r="B10" i="2" s="1"/>
  <c r="G13" i="2"/>
  <c r="H13" i="2"/>
  <c r="G19" i="2"/>
  <c r="H19" i="2"/>
  <c r="BE15" i="1"/>
  <c r="BU15" i="1" s="1"/>
  <c r="J21" i="2" s="1"/>
  <c r="G10" i="2"/>
  <c r="H10" i="2"/>
  <c r="G25" i="2"/>
  <c r="H25" i="2"/>
  <c r="G16" i="2"/>
  <c r="G28" i="2"/>
  <c r="H16" i="2"/>
  <c r="H28" i="2"/>
  <c r="D19" i="2"/>
  <c r="I18" i="2"/>
  <c r="I19" i="2" s="1"/>
  <c r="D7" i="2"/>
  <c r="I15" i="2"/>
  <c r="I27" i="2"/>
  <c r="I28" i="2" s="1"/>
  <c r="B16" i="2"/>
  <c r="B28" i="2"/>
  <c r="D16" i="2"/>
  <c r="C16" i="2"/>
  <c r="C28" i="2"/>
  <c r="E16" i="2"/>
  <c r="E28" i="2"/>
  <c r="I6" i="2"/>
  <c r="I7" i="2" s="1"/>
  <c r="B7" i="2"/>
  <c r="B19" i="2"/>
  <c r="I12" i="2"/>
  <c r="I24" i="2"/>
  <c r="I25" i="2" s="1"/>
  <c r="B13" i="2"/>
  <c r="B25" i="2"/>
  <c r="D13" i="2"/>
  <c r="D25" i="2"/>
  <c r="C13" i="2"/>
  <c r="C25" i="2"/>
  <c r="E13" i="2"/>
  <c r="E25" i="2"/>
  <c r="I21" i="2"/>
  <c r="I22" i="2" s="1"/>
  <c r="B22" i="2"/>
  <c r="D10" i="2"/>
  <c r="C10" i="2"/>
  <c r="C22" i="2"/>
  <c r="E10" i="2"/>
  <c r="E22" i="2"/>
  <c r="C7" i="2"/>
  <c r="C19" i="2"/>
  <c r="E7" i="2"/>
  <c r="E19" i="2"/>
  <c r="F16" i="2"/>
  <c r="F28" i="2"/>
  <c r="F13" i="2"/>
  <c r="F25" i="2"/>
  <c r="F10" i="2"/>
  <c r="F22" i="2"/>
  <c r="F7" i="2"/>
  <c r="F19" i="2"/>
  <c r="I16" i="2"/>
  <c r="D28" i="2"/>
  <c r="D22" i="2"/>
  <c r="I13" i="2"/>
  <c r="I9" i="2" l="1"/>
  <c r="I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Bowers</author>
  </authors>
  <commentList>
    <comment ref="T1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Peter Bowers:</t>
        </r>
        <r>
          <rPr>
            <sz val="9"/>
            <color indexed="81"/>
            <rFont val="Tahoma"/>
            <charset val="1"/>
          </rPr>
          <t xml:space="preserve">
Assumed that 119 should be for oats
</t>
        </r>
      </text>
    </comment>
    <comment ref="W17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Peter Bowers:</t>
        </r>
        <r>
          <rPr>
            <sz val="9"/>
            <color indexed="81"/>
            <rFont val="Tahoma"/>
            <charset val="1"/>
          </rPr>
          <t xml:space="preserve">
Assumed receoded as wheat in error
</t>
        </r>
      </text>
    </comment>
  </commentList>
</comments>
</file>

<file path=xl/sharedStrings.xml><?xml version="1.0" encoding="utf-8"?>
<sst xmlns="http://schemas.openxmlformats.org/spreadsheetml/2006/main" count="232" uniqueCount="102">
  <si>
    <t xml:space="preserve">1 to 5 </t>
  </si>
  <si>
    <t>acres</t>
  </si>
  <si>
    <t>50 to 300</t>
  </si>
  <si>
    <t>over 300</t>
  </si>
  <si>
    <t xml:space="preserve">                Size of holding </t>
  </si>
  <si>
    <t>owned</t>
  </si>
  <si>
    <t>rented</t>
  </si>
  <si>
    <t>Total</t>
  </si>
  <si>
    <t>Wheat</t>
  </si>
  <si>
    <t>Barley</t>
  </si>
  <si>
    <t>Bere</t>
  </si>
  <si>
    <t>Oats</t>
  </si>
  <si>
    <t>Rye</t>
  </si>
  <si>
    <t>Beans</t>
  </si>
  <si>
    <t>Peas</t>
  </si>
  <si>
    <t>Buckwheat</t>
  </si>
  <si>
    <t>Turnips/</t>
  </si>
  <si>
    <t>Swedes</t>
  </si>
  <si>
    <t>Potatoes</t>
  </si>
  <si>
    <t>Mangolds</t>
  </si>
  <si>
    <t>Cabbage</t>
  </si>
  <si>
    <t>Kohl-</t>
  </si>
  <si>
    <t>Rabi</t>
  </si>
  <si>
    <t>Rape</t>
  </si>
  <si>
    <t>Vetches</t>
  </si>
  <si>
    <t>Lucerne</t>
  </si>
  <si>
    <t>Sugar</t>
  </si>
  <si>
    <t>Beet</t>
  </si>
  <si>
    <t>Carrots</t>
  </si>
  <si>
    <t>Onions</t>
  </si>
  <si>
    <t>Celery</t>
  </si>
  <si>
    <t>Chicory</t>
  </si>
  <si>
    <t>Rhubarb</t>
  </si>
  <si>
    <t>Flax</t>
  </si>
  <si>
    <t>Straw-</t>
  </si>
  <si>
    <t>berries</t>
  </si>
  <si>
    <t>Rasp-</t>
  </si>
  <si>
    <t>Currants</t>
  </si>
  <si>
    <t>Other</t>
  </si>
  <si>
    <t>Fruit</t>
  </si>
  <si>
    <t>Crops</t>
  </si>
  <si>
    <t>Bare</t>
  </si>
  <si>
    <t>Fallow</t>
  </si>
  <si>
    <t>Mowing</t>
  </si>
  <si>
    <t>Clovers etc</t>
  </si>
  <si>
    <t>Permanent grass</t>
  </si>
  <si>
    <t>Grazing</t>
  </si>
  <si>
    <t>Small fruit</t>
  </si>
  <si>
    <t>Acres under crops</t>
  </si>
  <si>
    <t>Owned</t>
  </si>
  <si>
    <t>Rented</t>
  </si>
  <si>
    <t>Horses</t>
  </si>
  <si>
    <t>Cattle</t>
  </si>
  <si>
    <t xml:space="preserve">Total </t>
  </si>
  <si>
    <t>Sheep</t>
  </si>
  <si>
    <t>Pigs</t>
  </si>
  <si>
    <t>Orchards</t>
  </si>
  <si>
    <t>Apple</t>
  </si>
  <si>
    <t>Pear</t>
  </si>
  <si>
    <t>Cherry</t>
  </si>
  <si>
    <t>Mountain</t>
  </si>
  <si>
    <t>&amp; heath</t>
  </si>
  <si>
    <t>TOTAL</t>
  </si>
  <si>
    <t>OVERALL</t>
  </si>
  <si>
    <t xml:space="preserve">TOTAL </t>
  </si>
  <si>
    <t>ACRES</t>
  </si>
  <si>
    <t>5 to 20</t>
  </si>
  <si>
    <t>50 to 100</t>
  </si>
  <si>
    <t xml:space="preserve">50 to 100 </t>
  </si>
  <si>
    <t>n/a</t>
  </si>
  <si>
    <t>100 to 150</t>
  </si>
  <si>
    <t>150 to 300</t>
  </si>
  <si>
    <t>Hops</t>
  </si>
  <si>
    <t>Woods</t>
  </si>
  <si>
    <t>Mustard</t>
  </si>
  <si>
    <t>Sprouts</t>
  </si>
  <si>
    <t>Cauli-</t>
  </si>
  <si>
    <t>flower</t>
  </si>
  <si>
    <t>Acreage also</t>
  </si>
  <si>
    <t>under p grass</t>
  </si>
  <si>
    <t>20 to 50</t>
  </si>
  <si>
    <t xml:space="preserve">Less than </t>
  </si>
  <si>
    <t>1 acre</t>
  </si>
  <si>
    <t>Plum/</t>
  </si>
  <si>
    <t>Mixed corn</t>
  </si>
  <si>
    <t>Acreage under various crops</t>
  </si>
  <si>
    <t xml:space="preserve">Orchard </t>
  </si>
  <si>
    <t xml:space="preserve">Bare / </t>
  </si>
  <si>
    <t>Clover &amp; grass</t>
  </si>
  <si>
    <t>Other crops,</t>
  </si>
  <si>
    <t>soft fruit etc</t>
  </si>
  <si>
    <t>%</t>
  </si>
  <si>
    <t>Swede/turnip/</t>
  </si>
  <si>
    <t>mangold</t>
  </si>
  <si>
    <t xml:space="preserve">Sampford Peverell Farms: </t>
  </si>
  <si>
    <t>Year</t>
  </si>
  <si>
    <t>(see note)</t>
  </si>
  <si>
    <t>Source: MAF68: Agricultural Returns, Parish Summaries for Devon held at National Archives.</t>
  </si>
  <si>
    <t>No. Of</t>
  </si>
  <si>
    <t>Farms</t>
  </si>
  <si>
    <t>Notes: All or part the acreage under orchard is included in the figure for grass. The proportion varied from year to year.</t>
  </si>
  <si>
    <t xml:space="preserve">The Returns for 1915 for the Cullompton District, of which Sampford Peverell was a part,are missing from the MAF Returns for that year.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</si>
</sst>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/>
    <xf numFmtId="164" fontId="0" fillId="0" borderId="0" xfId="0" applyNumberForma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19"/>
  <sheetViews>
    <sheetView workbookViewId="0">
      <selection activeCell="S5" sqref="S5"/>
    </sheetView>
  </sheetViews>
  <sheetFormatPr baseColWidth="10" defaultColWidth="8.83203125" defaultRowHeight="15" x14ac:dyDescent="0.2"/>
  <cols>
    <col min="27" max="28" width="10.5" customWidth="1"/>
  </cols>
  <sheetData>
    <row r="1" spans="1:73" x14ac:dyDescent="0.2">
      <c r="B1" s="1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AV1" t="s">
        <v>47</v>
      </c>
      <c r="BA1" t="s">
        <v>44</v>
      </c>
      <c r="BC1" t="s">
        <v>45</v>
      </c>
      <c r="BE1" t="s">
        <v>62</v>
      </c>
      <c r="BF1" t="s">
        <v>48</v>
      </c>
      <c r="BH1" t="s">
        <v>62</v>
      </c>
      <c r="BM1" t="s">
        <v>56</v>
      </c>
      <c r="BP1" t="s">
        <v>83</v>
      </c>
      <c r="BQ1" t="s">
        <v>78</v>
      </c>
      <c r="BS1" t="s">
        <v>60</v>
      </c>
      <c r="BU1" t="s">
        <v>63</v>
      </c>
    </row>
    <row r="2" spans="1:73" x14ac:dyDescent="0.2">
      <c r="B2" t="s">
        <v>0</v>
      </c>
      <c r="C2" t="s">
        <v>0</v>
      </c>
      <c r="D2" t="s">
        <v>66</v>
      </c>
      <c r="E2" t="s">
        <v>66</v>
      </c>
      <c r="F2" t="s">
        <v>80</v>
      </c>
      <c r="G2" t="s">
        <v>80</v>
      </c>
      <c r="H2" t="s">
        <v>67</v>
      </c>
      <c r="I2" t="s">
        <v>68</v>
      </c>
      <c r="J2" t="s">
        <v>70</v>
      </c>
      <c r="K2" t="s">
        <v>70</v>
      </c>
      <c r="L2" t="s">
        <v>71</v>
      </c>
      <c r="M2" t="s">
        <v>71</v>
      </c>
      <c r="N2" t="s">
        <v>2</v>
      </c>
      <c r="O2" t="s">
        <v>2</v>
      </c>
      <c r="P2" t="s">
        <v>3</v>
      </c>
      <c r="Q2" t="s">
        <v>3</v>
      </c>
      <c r="R2" t="s">
        <v>81</v>
      </c>
      <c r="S2" t="s">
        <v>7</v>
      </c>
      <c r="AC2" t="s">
        <v>16</v>
      </c>
      <c r="AF2" t="s">
        <v>21</v>
      </c>
      <c r="AJ2" t="s">
        <v>26</v>
      </c>
      <c r="AR2" t="s">
        <v>76</v>
      </c>
      <c r="AU2" t="s">
        <v>34</v>
      </c>
      <c r="AV2" t="s">
        <v>36</v>
      </c>
      <c r="AX2" t="s">
        <v>38</v>
      </c>
      <c r="AY2" t="s">
        <v>38</v>
      </c>
      <c r="AZ2" t="s">
        <v>41</v>
      </c>
      <c r="BI2" t="s">
        <v>7</v>
      </c>
      <c r="BJ2" t="s">
        <v>7</v>
      </c>
      <c r="BK2" t="s">
        <v>53</v>
      </c>
      <c r="BL2" t="s">
        <v>7</v>
      </c>
      <c r="BM2" t="s">
        <v>57</v>
      </c>
      <c r="BN2" t="s">
        <v>58</v>
      </c>
      <c r="BO2" t="s">
        <v>59</v>
      </c>
      <c r="BP2" t="s">
        <v>38</v>
      </c>
      <c r="BQ2" t="s">
        <v>79</v>
      </c>
      <c r="BR2" t="s">
        <v>62</v>
      </c>
      <c r="BS2" t="s">
        <v>61</v>
      </c>
      <c r="BT2" t="s">
        <v>73</v>
      </c>
      <c r="BU2" t="s">
        <v>64</v>
      </c>
    </row>
    <row r="3" spans="1:73" x14ac:dyDescent="0.2"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t="s">
        <v>1</v>
      </c>
      <c r="N3" t="s">
        <v>1</v>
      </c>
      <c r="O3" t="s">
        <v>1</v>
      </c>
      <c r="P3" t="s">
        <v>1</v>
      </c>
      <c r="Q3" t="s">
        <v>1</v>
      </c>
      <c r="R3" t="s">
        <v>82</v>
      </c>
      <c r="T3" t="s">
        <v>8</v>
      </c>
      <c r="U3" t="s">
        <v>9</v>
      </c>
      <c r="V3" t="s">
        <v>10</v>
      </c>
      <c r="W3" t="s">
        <v>11</v>
      </c>
      <c r="X3" t="s">
        <v>12</v>
      </c>
      <c r="Y3" t="s">
        <v>13</v>
      </c>
      <c r="Z3" t="s">
        <v>14</v>
      </c>
      <c r="AA3" t="s">
        <v>15</v>
      </c>
      <c r="AB3" t="s">
        <v>18</v>
      </c>
      <c r="AC3" t="s">
        <v>17</v>
      </c>
      <c r="AD3" t="s">
        <v>19</v>
      </c>
      <c r="AE3" t="s">
        <v>20</v>
      </c>
      <c r="AF3" t="s">
        <v>22</v>
      </c>
      <c r="AG3" t="s">
        <v>23</v>
      </c>
      <c r="AH3" t="s">
        <v>24</v>
      </c>
      <c r="AI3" t="s">
        <v>25</v>
      </c>
      <c r="AJ3" t="s">
        <v>27</v>
      </c>
      <c r="AK3" t="s">
        <v>28</v>
      </c>
      <c r="AL3" t="s">
        <v>29</v>
      </c>
      <c r="AM3" t="s">
        <v>30</v>
      </c>
      <c r="AN3" t="s">
        <v>32</v>
      </c>
      <c r="AO3" t="s">
        <v>31</v>
      </c>
      <c r="AP3" t="s">
        <v>74</v>
      </c>
      <c r="AQ3" t="s">
        <v>75</v>
      </c>
      <c r="AR3" t="s">
        <v>77</v>
      </c>
      <c r="AS3" t="s">
        <v>33</v>
      </c>
      <c r="AT3" t="s">
        <v>72</v>
      </c>
      <c r="AU3" t="s">
        <v>35</v>
      </c>
      <c r="AV3" t="s">
        <v>35</v>
      </c>
      <c r="AW3" t="s">
        <v>37</v>
      </c>
      <c r="AX3" t="s">
        <v>39</v>
      </c>
      <c r="AY3" t="s">
        <v>40</v>
      </c>
      <c r="AZ3" t="s">
        <v>42</v>
      </c>
      <c r="BA3" t="s">
        <v>43</v>
      </c>
      <c r="BB3" t="s">
        <v>46</v>
      </c>
      <c r="BC3" t="s">
        <v>43</v>
      </c>
      <c r="BD3" t="s">
        <v>46</v>
      </c>
      <c r="BF3" t="s">
        <v>49</v>
      </c>
      <c r="BG3" t="s">
        <v>50</v>
      </c>
      <c r="BI3" t="s">
        <v>51</v>
      </c>
      <c r="BJ3" t="s">
        <v>52</v>
      </c>
      <c r="BK3" t="s">
        <v>54</v>
      </c>
      <c r="BL3" t="s">
        <v>55</v>
      </c>
      <c r="BU3" t="s">
        <v>65</v>
      </c>
    </row>
    <row r="4" spans="1:73" x14ac:dyDescent="0.2">
      <c r="B4" t="s">
        <v>5</v>
      </c>
      <c r="C4" t="s">
        <v>6</v>
      </c>
      <c r="D4" t="s">
        <v>5</v>
      </c>
      <c r="E4" t="s">
        <v>6</v>
      </c>
      <c r="F4" t="s">
        <v>5</v>
      </c>
      <c r="G4" t="s">
        <v>6</v>
      </c>
      <c r="H4" t="s">
        <v>5</v>
      </c>
      <c r="I4" t="s">
        <v>6</v>
      </c>
      <c r="J4" t="s">
        <v>5</v>
      </c>
      <c r="K4" t="s">
        <v>6</v>
      </c>
      <c r="L4" t="s">
        <v>5</v>
      </c>
      <c r="M4" t="s">
        <v>6</v>
      </c>
      <c r="N4" t="s">
        <v>5</v>
      </c>
      <c r="O4" t="s">
        <v>6</v>
      </c>
      <c r="P4" t="s">
        <v>5</v>
      </c>
      <c r="Q4" t="s">
        <v>6</v>
      </c>
    </row>
    <row r="5" spans="1:73" x14ac:dyDescent="0.2">
      <c r="A5">
        <v>1912</v>
      </c>
      <c r="B5">
        <v>0</v>
      </c>
      <c r="C5">
        <v>11</v>
      </c>
      <c r="D5" t="s">
        <v>69</v>
      </c>
      <c r="E5" t="s">
        <v>69</v>
      </c>
      <c r="F5">
        <v>4</v>
      </c>
      <c r="G5">
        <v>11</v>
      </c>
      <c r="N5">
        <v>0</v>
      </c>
      <c r="O5">
        <v>7</v>
      </c>
      <c r="P5">
        <v>1</v>
      </c>
      <c r="Q5">
        <v>0</v>
      </c>
      <c r="S5">
        <f>SUM(B5:Q5)</f>
        <v>34</v>
      </c>
      <c r="T5">
        <v>67</v>
      </c>
      <c r="U5">
        <v>139</v>
      </c>
      <c r="V5">
        <v>18</v>
      </c>
      <c r="W5">
        <v>68.5</v>
      </c>
      <c r="X5">
        <v>0</v>
      </c>
      <c r="Y5">
        <v>0.25</v>
      </c>
      <c r="Z5">
        <v>0</v>
      </c>
      <c r="AA5">
        <v>0</v>
      </c>
      <c r="AB5">
        <v>6.75</v>
      </c>
      <c r="AC5">
        <v>98</v>
      </c>
      <c r="AD5">
        <v>48</v>
      </c>
      <c r="AE5">
        <v>2</v>
      </c>
      <c r="AF5">
        <v>0</v>
      </c>
      <c r="AG5">
        <v>16</v>
      </c>
      <c r="AH5">
        <v>4</v>
      </c>
      <c r="AI5">
        <v>0</v>
      </c>
      <c r="AJ5">
        <v>0</v>
      </c>
      <c r="AK5">
        <v>0.75</v>
      </c>
      <c r="AX5">
        <v>0.25</v>
      </c>
      <c r="AY5">
        <v>0.25</v>
      </c>
      <c r="AZ5">
        <v>9</v>
      </c>
      <c r="BA5">
        <v>66</v>
      </c>
      <c r="BB5">
        <v>28</v>
      </c>
      <c r="BC5">
        <v>418.75</v>
      </c>
      <c r="BD5">
        <v>878.5</v>
      </c>
      <c r="BE5">
        <f>SUM(T5:BD5)</f>
        <v>1869</v>
      </c>
      <c r="BF5">
        <v>398</v>
      </c>
      <c r="BG5">
        <v>1471</v>
      </c>
      <c r="BH5">
        <f>BF5+BG5</f>
        <v>1869</v>
      </c>
      <c r="BI5">
        <f>70+3+1+15</f>
        <v>89</v>
      </c>
      <c r="BJ5">
        <f>201+35+104+152+93</f>
        <v>585</v>
      </c>
      <c r="BK5">
        <f>502+78+572</f>
        <v>1152</v>
      </c>
      <c r="BL5">
        <f>30+226</f>
        <v>256</v>
      </c>
      <c r="BM5">
        <v>52.5</v>
      </c>
      <c r="BN5">
        <v>0</v>
      </c>
      <c r="BO5">
        <v>1.25</v>
      </c>
      <c r="BP5">
        <v>0</v>
      </c>
      <c r="BQ5">
        <v>53.75</v>
      </c>
      <c r="BR5">
        <f>SUM(BM5:BP5)</f>
        <v>53.75</v>
      </c>
      <c r="BS5">
        <v>6</v>
      </c>
      <c r="BT5" t="s">
        <v>69</v>
      </c>
      <c r="BU5">
        <f>BE5+SUM(BR5:BT5)-BQ5</f>
        <v>1875</v>
      </c>
    </row>
    <row r="7" spans="1:73" x14ac:dyDescent="0.2">
      <c r="A7">
        <v>1913</v>
      </c>
      <c r="B7">
        <v>2</v>
      </c>
      <c r="C7">
        <v>7</v>
      </c>
      <c r="D7">
        <v>1</v>
      </c>
      <c r="E7">
        <v>7</v>
      </c>
      <c r="F7">
        <v>1</v>
      </c>
      <c r="G7">
        <v>6</v>
      </c>
      <c r="H7">
        <v>0</v>
      </c>
      <c r="I7">
        <v>0</v>
      </c>
      <c r="J7">
        <v>0</v>
      </c>
      <c r="K7">
        <v>4</v>
      </c>
      <c r="L7">
        <v>1</v>
      </c>
      <c r="M7">
        <v>2</v>
      </c>
      <c r="N7" t="s">
        <v>69</v>
      </c>
      <c r="O7" t="s">
        <v>69</v>
      </c>
      <c r="P7">
        <v>0</v>
      </c>
      <c r="Q7">
        <v>1</v>
      </c>
      <c r="S7">
        <f>SUM(B7:Q7)</f>
        <v>32</v>
      </c>
      <c r="T7">
        <f>68.5+5</f>
        <v>73.5</v>
      </c>
      <c r="U7">
        <v>137.5</v>
      </c>
      <c r="V7" t="s">
        <v>69</v>
      </c>
      <c r="W7">
        <f>32+45.5</f>
        <v>77.5</v>
      </c>
      <c r="X7">
        <v>0</v>
      </c>
      <c r="Y7">
        <v>0.25</v>
      </c>
      <c r="Z7">
        <v>0.25</v>
      </c>
      <c r="AA7">
        <v>0</v>
      </c>
      <c r="AB7">
        <v>5.5</v>
      </c>
      <c r="AC7">
        <v>106</v>
      </c>
      <c r="AD7">
        <v>45.25</v>
      </c>
      <c r="AE7">
        <v>1</v>
      </c>
      <c r="AF7">
        <v>0</v>
      </c>
      <c r="AG7">
        <v>4</v>
      </c>
      <c r="AH7">
        <v>11</v>
      </c>
      <c r="AI7">
        <v>0</v>
      </c>
      <c r="AJ7">
        <v>0</v>
      </c>
      <c r="AK7">
        <v>0.25</v>
      </c>
      <c r="AL7">
        <v>0</v>
      </c>
      <c r="AM7">
        <v>0</v>
      </c>
      <c r="AN7">
        <v>0</v>
      </c>
      <c r="AO7">
        <v>0</v>
      </c>
      <c r="AP7" t="s">
        <v>69</v>
      </c>
      <c r="AQ7" t="s">
        <v>69</v>
      </c>
      <c r="AR7" t="s">
        <v>69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65</v>
      </c>
      <c r="BB7">
        <v>36.5</v>
      </c>
      <c r="BC7">
        <v>379.25</v>
      </c>
      <c r="BD7">
        <v>899.5</v>
      </c>
      <c r="BE7">
        <f>SUM(T7:BD7)</f>
        <v>1842.25</v>
      </c>
      <c r="BF7">
        <v>342.25</v>
      </c>
      <c r="BG7">
        <v>1500</v>
      </c>
      <c r="BH7">
        <f>BF7+BG7</f>
        <v>1842.25</v>
      </c>
      <c r="BI7">
        <v>87</v>
      </c>
      <c r="BJ7">
        <v>572</v>
      </c>
      <c r="BK7">
        <v>1225</v>
      </c>
      <c r="BL7">
        <v>326</v>
      </c>
      <c r="BM7">
        <v>56</v>
      </c>
      <c r="BN7">
        <v>0</v>
      </c>
      <c r="BO7">
        <v>1</v>
      </c>
      <c r="BP7">
        <v>0</v>
      </c>
      <c r="BQ7">
        <v>57</v>
      </c>
      <c r="BR7">
        <f>SUM(BM7:BP7)</f>
        <v>57</v>
      </c>
      <c r="BS7">
        <v>6</v>
      </c>
      <c r="BT7">
        <v>24</v>
      </c>
      <c r="BU7">
        <f>BE7+SUM(BR7:BT7)-BQ7</f>
        <v>1872.25</v>
      </c>
    </row>
    <row r="9" spans="1:73" x14ac:dyDescent="0.2">
      <c r="A9">
        <v>1914</v>
      </c>
      <c r="B9">
        <v>1</v>
      </c>
      <c r="C9">
        <v>9</v>
      </c>
      <c r="D9">
        <v>0</v>
      </c>
      <c r="E9">
        <v>7</v>
      </c>
      <c r="F9">
        <v>0</v>
      </c>
      <c r="G9">
        <v>6</v>
      </c>
      <c r="H9">
        <v>0</v>
      </c>
      <c r="I9">
        <v>4</v>
      </c>
      <c r="J9">
        <v>0</v>
      </c>
      <c r="K9">
        <v>0</v>
      </c>
      <c r="L9">
        <v>0</v>
      </c>
      <c r="M9">
        <v>4</v>
      </c>
      <c r="N9" t="s">
        <v>69</v>
      </c>
      <c r="O9" t="s">
        <v>69</v>
      </c>
      <c r="P9">
        <v>0</v>
      </c>
      <c r="Q9">
        <v>0</v>
      </c>
      <c r="S9">
        <f>SUM(B9:Q9)</f>
        <v>31</v>
      </c>
      <c r="T9">
        <v>66</v>
      </c>
      <c r="U9">
        <v>140</v>
      </c>
      <c r="V9" t="s">
        <v>69</v>
      </c>
      <c r="W9">
        <v>100.5</v>
      </c>
      <c r="X9">
        <v>0</v>
      </c>
      <c r="Y9">
        <v>0</v>
      </c>
      <c r="Z9">
        <v>0</v>
      </c>
      <c r="AA9">
        <v>0</v>
      </c>
      <c r="AB9">
        <v>6.25</v>
      </c>
      <c r="AC9">
        <v>100.5</v>
      </c>
      <c r="AD9">
        <v>49.25</v>
      </c>
      <c r="AE9">
        <v>1.25</v>
      </c>
      <c r="AF9">
        <v>0</v>
      </c>
      <c r="AG9">
        <v>3</v>
      </c>
      <c r="AH9">
        <v>4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4.5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0.25</v>
      </c>
      <c r="AZ9">
        <v>0</v>
      </c>
      <c r="BA9">
        <v>64</v>
      </c>
      <c r="BB9">
        <v>35</v>
      </c>
      <c r="BC9">
        <v>366.5</v>
      </c>
      <c r="BD9">
        <v>906.25</v>
      </c>
      <c r="BE9">
        <f>SUM(T9:BD9)</f>
        <v>1847.25</v>
      </c>
      <c r="BF9">
        <v>64</v>
      </c>
      <c r="BG9" t="s">
        <v>69</v>
      </c>
      <c r="BH9" t="s">
        <v>69</v>
      </c>
      <c r="BI9">
        <v>84</v>
      </c>
      <c r="BJ9">
        <v>609</v>
      </c>
      <c r="BK9">
        <v>1018</v>
      </c>
      <c r="BL9">
        <v>400</v>
      </c>
      <c r="BM9">
        <v>38.25</v>
      </c>
      <c r="BN9">
        <v>0</v>
      </c>
      <c r="BO9">
        <v>4</v>
      </c>
      <c r="BP9">
        <v>0</v>
      </c>
      <c r="BQ9">
        <v>32.25</v>
      </c>
      <c r="BR9">
        <f>SUM(BM9:BP9)</f>
        <v>42.25</v>
      </c>
      <c r="BS9">
        <v>6</v>
      </c>
      <c r="BT9" t="s">
        <v>69</v>
      </c>
      <c r="BU9">
        <f>BE9+SUM(BR9:BT9)-BQ9</f>
        <v>1863.25</v>
      </c>
    </row>
    <row r="11" spans="1:73" x14ac:dyDescent="0.2">
      <c r="A11">
        <v>1916</v>
      </c>
      <c r="B11">
        <v>7</v>
      </c>
      <c r="C11" t="s">
        <v>69</v>
      </c>
      <c r="D11">
        <v>6</v>
      </c>
      <c r="E11" t="s">
        <v>69</v>
      </c>
      <c r="F11">
        <v>8</v>
      </c>
      <c r="G11" t="s">
        <v>69</v>
      </c>
      <c r="H11">
        <v>3</v>
      </c>
      <c r="I11" t="s">
        <v>69</v>
      </c>
      <c r="J11">
        <v>3</v>
      </c>
      <c r="K11" t="s">
        <v>69</v>
      </c>
      <c r="L11">
        <v>2</v>
      </c>
      <c r="M11" t="s">
        <v>69</v>
      </c>
      <c r="N11" t="s">
        <v>69</v>
      </c>
      <c r="O11" t="s">
        <v>69</v>
      </c>
      <c r="P11">
        <v>2</v>
      </c>
      <c r="Q11" t="s">
        <v>69</v>
      </c>
      <c r="S11">
        <f>SUM(B11:Q11)</f>
        <v>31</v>
      </c>
      <c r="T11">
        <f>87.5+14</f>
        <v>101.5</v>
      </c>
      <c r="U11">
        <v>116</v>
      </c>
      <c r="V11" t="s">
        <v>69</v>
      </c>
      <c r="W11">
        <v>102.5</v>
      </c>
      <c r="X11">
        <v>0</v>
      </c>
      <c r="Y11">
        <v>0</v>
      </c>
      <c r="Z11">
        <v>0</v>
      </c>
      <c r="AA11">
        <v>0</v>
      </c>
      <c r="AB11">
        <v>7</v>
      </c>
      <c r="AC11">
        <v>103.5</v>
      </c>
      <c r="AD11">
        <v>39</v>
      </c>
      <c r="AE11">
        <v>0.5</v>
      </c>
      <c r="AF11">
        <v>0</v>
      </c>
      <c r="AG11">
        <v>6.5</v>
      </c>
      <c r="AH11">
        <v>4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0.5</v>
      </c>
      <c r="AW11">
        <v>0</v>
      </c>
      <c r="AX11">
        <v>0</v>
      </c>
      <c r="AY11">
        <v>1.25</v>
      </c>
      <c r="AZ11">
        <v>2.5</v>
      </c>
      <c r="BA11">
        <v>78</v>
      </c>
      <c r="BB11">
        <v>17</v>
      </c>
      <c r="BC11">
        <v>331.5</v>
      </c>
      <c r="BD11">
        <v>1105.25</v>
      </c>
      <c r="BE11">
        <f>SUM(T11:BD11)</f>
        <v>2016.5</v>
      </c>
      <c r="BF11">
        <v>328.5</v>
      </c>
      <c r="BG11" t="s">
        <v>69</v>
      </c>
      <c r="BH11" t="s">
        <v>69</v>
      </c>
      <c r="BI11">
        <v>94</v>
      </c>
      <c r="BJ11">
        <v>621</v>
      </c>
      <c r="BK11">
        <v>1195</v>
      </c>
      <c r="BL11">
        <v>395</v>
      </c>
      <c r="BM11">
        <v>47</v>
      </c>
      <c r="BN11">
        <v>0</v>
      </c>
      <c r="BO11">
        <v>0</v>
      </c>
      <c r="BP11">
        <v>0</v>
      </c>
      <c r="BQ11">
        <v>39.25</v>
      </c>
      <c r="BR11">
        <f>SUM(BM11:BP11)</f>
        <v>47</v>
      </c>
      <c r="BS11">
        <v>0</v>
      </c>
      <c r="BT11" t="s">
        <v>69</v>
      </c>
      <c r="BU11">
        <f>BE11+SUM(BR11:BT11)-BQ11</f>
        <v>2024.25</v>
      </c>
    </row>
    <row r="13" spans="1:73" x14ac:dyDescent="0.2">
      <c r="A13">
        <v>1917</v>
      </c>
      <c r="B13">
        <v>6</v>
      </c>
      <c r="C13" t="s">
        <v>69</v>
      </c>
      <c r="D13">
        <v>7</v>
      </c>
      <c r="E13" t="s">
        <v>69</v>
      </c>
      <c r="F13">
        <v>10</v>
      </c>
      <c r="G13" t="s">
        <v>69</v>
      </c>
      <c r="H13">
        <v>2</v>
      </c>
      <c r="I13" t="s">
        <v>69</v>
      </c>
      <c r="J13">
        <v>3</v>
      </c>
      <c r="K13" t="s">
        <v>69</v>
      </c>
      <c r="L13">
        <v>2</v>
      </c>
      <c r="M13" t="s">
        <v>69</v>
      </c>
      <c r="N13" t="s">
        <v>69</v>
      </c>
      <c r="O13" t="s">
        <v>69</v>
      </c>
      <c r="P13">
        <v>2</v>
      </c>
      <c r="Q13" t="s">
        <v>69</v>
      </c>
      <c r="S13">
        <f>SUM(B13:Q13)</f>
        <v>32</v>
      </c>
      <c r="T13">
        <f>59.5+14</f>
        <v>73.5</v>
      </c>
      <c r="U13">
        <v>98.5</v>
      </c>
      <c r="V13" t="s">
        <v>69</v>
      </c>
      <c r="W13">
        <v>150.25</v>
      </c>
      <c r="X13">
        <v>0</v>
      </c>
      <c r="Y13">
        <v>0.25</v>
      </c>
      <c r="Z13">
        <v>0.25</v>
      </c>
      <c r="AA13">
        <v>0</v>
      </c>
      <c r="AB13">
        <v>10.25</v>
      </c>
      <c r="AC13">
        <v>91</v>
      </c>
      <c r="AD13">
        <v>35</v>
      </c>
      <c r="AE13">
        <v>0.25</v>
      </c>
      <c r="AF13">
        <v>0</v>
      </c>
      <c r="AG13">
        <v>6</v>
      </c>
      <c r="AH13">
        <v>0</v>
      </c>
      <c r="AI13">
        <v>0</v>
      </c>
      <c r="AJ13">
        <v>0</v>
      </c>
      <c r="AK13">
        <v>0.25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1</v>
      </c>
      <c r="AZ13">
        <v>0</v>
      </c>
      <c r="BA13">
        <v>60.5</v>
      </c>
      <c r="BB13">
        <v>19</v>
      </c>
      <c r="BC13">
        <v>347.25</v>
      </c>
      <c r="BD13">
        <v>1148.5</v>
      </c>
      <c r="BE13">
        <f>SUM(T13:BD13)</f>
        <v>2041.75</v>
      </c>
      <c r="BF13">
        <v>414.25</v>
      </c>
      <c r="BG13" t="s">
        <v>69</v>
      </c>
      <c r="BH13" t="s">
        <v>69</v>
      </c>
      <c r="BI13">
        <v>81</v>
      </c>
      <c r="BJ13">
        <v>594</v>
      </c>
      <c r="BK13">
        <v>1065</v>
      </c>
      <c r="BL13">
        <v>207</v>
      </c>
      <c r="BM13">
        <v>54.25</v>
      </c>
      <c r="BN13">
        <v>0</v>
      </c>
      <c r="BO13">
        <v>0</v>
      </c>
      <c r="BP13">
        <v>0</v>
      </c>
      <c r="BQ13">
        <v>53.75</v>
      </c>
      <c r="BR13">
        <f>SUM(BM13:BP13)</f>
        <v>54.25</v>
      </c>
      <c r="BS13">
        <v>15</v>
      </c>
      <c r="BT13" t="s">
        <v>69</v>
      </c>
      <c r="BU13">
        <f>BE13+SUM(BR13:BT13)-BQ13</f>
        <v>2057.25</v>
      </c>
    </row>
    <row r="15" spans="1:73" x14ac:dyDescent="0.2">
      <c r="A15">
        <v>1918</v>
      </c>
      <c r="B15">
        <v>9</v>
      </c>
      <c r="C15" t="s">
        <v>69</v>
      </c>
      <c r="D15">
        <v>7</v>
      </c>
      <c r="E15" t="s">
        <v>69</v>
      </c>
      <c r="F15">
        <v>7</v>
      </c>
      <c r="G15" t="s">
        <v>69</v>
      </c>
      <c r="H15">
        <v>1</v>
      </c>
      <c r="I15" t="s">
        <v>69</v>
      </c>
      <c r="J15">
        <v>2</v>
      </c>
      <c r="K15" t="s">
        <v>69</v>
      </c>
      <c r="L15">
        <v>2</v>
      </c>
      <c r="M15" t="s">
        <v>69</v>
      </c>
      <c r="N15" t="s">
        <v>69</v>
      </c>
      <c r="O15" t="s">
        <v>69</v>
      </c>
      <c r="P15">
        <v>2</v>
      </c>
      <c r="Q15" t="s">
        <v>69</v>
      </c>
      <c r="R15">
        <v>2</v>
      </c>
      <c r="S15">
        <f>SUM(B15:R15)</f>
        <v>32</v>
      </c>
      <c r="T15">
        <f>139+17</f>
        <v>156</v>
      </c>
      <c r="U15">
        <v>146</v>
      </c>
      <c r="V15" t="s">
        <v>69</v>
      </c>
      <c r="W15">
        <v>96.5</v>
      </c>
      <c r="X15">
        <v>0</v>
      </c>
      <c r="Y15">
        <v>0</v>
      </c>
      <c r="Z15">
        <v>0</v>
      </c>
      <c r="AA15">
        <v>0</v>
      </c>
      <c r="AB15">
        <v>20.25</v>
      </c>
      <c r="AC15">
        <v>50</v>
      </c>
      <c r="AD15">
        <v>31</v>
      </c>
      <c r="AE15">
        <v>0.25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0.25</v>
      </c>
      <c r="AX15">
        <v>0</v>
      </c>
      <c r="AY15">
        <v>1.5</v>
      </c>
      <c r="AZ15">
        <v>10</v>
      </c>
      <c r="BA15">
        <v>46</v>
      </c>
      <c r="BB15">
        <v>0</v>
      </c>
      <c r="BC15">
        <v>291.25</v>
      </c>
      <c r="BD15">
        <v>956.25</v>
      </c>
      <c r="BE15">
        <f>SUM(T15:BD15)</f>
        <v>1805.25</v>
      </c>
      <c r="BF15">
        <v>103.5</v>
      </c>
      <c r="BG15" t="s">
        <v>69</v>
      </c>
      <c r="BH15" t="s">
        <v>69</v>
      </c>
      <c r="BI15">
        <v>77</v>
      </c>
      <c r="BJ15">
        <v>586</v>
      </c>
      <c r="BK15">
        <v>874</v>
      </c>
      <c r="BL15">
        <v>291</v>
      </c>
      <c r="BM15">
        <v>47.5</v>
      </c>
      <c r="BN15">
        <v>0</v>
      </c>
      <c r="BO15">
        <v>0</v>
      </c>
      <c r="BP15">
        <v>0</v>
      </c>
      <c r="BQ15">
        <v>47.5</v>
      </c>
      <c r="BR15">
        <f>SUM(BM15:BP15)</f>
        <v>47.5</v>
      </c>
      <c r="BS15">
        <v>8.25</v>
      </c>
      <c r="BT15" t="s">
        <v>69</v>
      </c>
      <c r="BU15">
        <f>BE15+SUM(BR15:BT15)-BQ15</f>
        <v>1813.5</v>
      </c>
    </row>
    <row r="17" spans="1:73" x14ac:dyDescent="0.2">
      <c r="A17">
        <v>1919</v>
      </c>
      <c r="B17">
        <v>3</v>
      </c>
      <c r="C17" t="s">
        <v>69</v>
      </c>
      <c r="D17">
        <v>11</v>
      </c>
      <c r="E17" t="s">
        <v>69</v>
      </c>
      <c r="F17">
        <v>7</v>
      </c>
      <c r="G17" t="s">
        <v>69</v>
      </c>
      <c r="H17">
        <v>2</v>
      </c>
      <c r="I17" t="s">
        <v>69</v>
      </c>
      <c r="J17">
        <v>3</v>
      </c>
      <c r="K17" t="s">
        <v>69</v>
      </c>
      <c r="L17">
        <v>1</v>
      </c>
      <c r="N17" t="s">
        <v>69</v>
      </c>
      <c r="O17" t="s">
        <v>69</v>
      </c>
      <c r="P17">
        <v>2</v>
      </c>
      <c r="Q17" t="s">
        <v>69</v>
      </c>
      <c r="R17">
        <v>1</v>
      </c>
      <c r="S17">
        <f>SUM(B17:R17)</f>
        <v>30</v>
      </c>
      <c r="T17">
        <f>113.25</f>
        <v>113.25</v>
      </c>
      <c r="U17">
        <v>145.5</v>
      </c>
      <c r="V17" t="s">
        <v>69</v>
      </c>
      <c r="W17">
        <v>119</v>
      </c>
      <c r="X17">
        <v>0</v>
      </c>
      <c r="Y17">
        <v>0</v>
      </c>
      <c r="Z17">
        <v>0</v>
      </c>
      <c r="AA17">
        <v>0</v>
      </c>
      <c r="AB17">
        <v>8.25</v>
      </c>
      <c r="AC17">
        <v>68.5</v>
      </c>
      <c r="AD17">
        <v>32.5</v>
      </c>
      <c r="AE17">
        <v>0</v>
      </c>
      <c r="AF17">
        <v>0</v>
      </c>
      <c r="AG17">
        <v>7</v>
      </c>
      <c r="AH17">
        <v>0</v>
      </c>
      <c r="AI17">
        <v>0</v>
      </c>
      <c r="AJ17">
        <v>0</v>
      </c>
      <c r="AK17">
        <v>0.25</v>
      </c>
      <c r="AL17">
        <v>0</v>
      </c>
      <c r="AM17">
        <v>0</v>
      </c>
      <c r="AN17">
        <v>0</v>
      </c>
      <c r="AO17">
        <v>0</v>
      </c>
      <c r="AP17">
        <v>4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0.5</v>
      </c>
      <c r="AY17">
        <v>0.25</v>
      </c>
      <c r="AZ17">
        <v>9</v>
      </c>
      <c r="BA17">
        <v>37</v>
      </c>
      <c r="BB17">
        <v>37</v>
      </c>
      <c r="BC17">
        <v>317.5</v>
      </c>
      <c r="BD17">
        <v>800.25</v>
      </c>
      <c r="BE17">
        <f>SUM(T17:BD17)</f>
        <v>1699.75</v>
      </c>
      <c r="BF17">
        <v>444.25</v>
      </c>
      <c r="BG17" t="s">
        <v>69</v>
      </c>
      <c r="BH17" t="s">
        <v>69</v>
      </c>
      <c r="BI17">
        <v>73</v>
      </c>
      <c r="BJ17">
        <v>516</v>
      </c>
      <c r="BK17">
        <v>795</v>
      </c>
      <c r="BL17">
        <v>115</v>
      </c>
      <c r="BM17">
        <v>45.75</v>
      </c>
      <c r="BN17">
        <v>0</v>
      </c>
      <c r="BO17">
        <v>0</v>
      </c>
      <c r="BP17">
        <v>1.5</v>
      </c>
      <c r="BQ17">
        <v>20.25</v>
      </c>
      <c r="BR17">
        <f>SUM(BM17:BP17)</f>
        <v>47.25</v>
      </c>
      <c r="BS17">
        <v>0</v>
      </c>
      <c r="BT17" t="s">
        <v>69</v>
      </c>
      <c r="BU17">
        <f>BE17+SUM(BR17:BT17)-BQ17</f>
        <v>1726.75</v>
      </c>
    </row>
    <row r="18" spans="1:73" x14ac:dyDescent="0.2">
      <c r="X18" t="s">
        <v>84</v>
      </c>
    </row>
    <row r="19" spans="1:73" x14ac:dyDescent="0.2">
      <c r="A19">
        <v>1920</v>
      </c>
      <c r="B19">
        <v>1</v>
      </c>
      <c r="C19">
        <v>3</v>
      </c>
      <c r="D19">
        <v>2</v>
      </c>
      <c r="E19">
        <v>8</v>
      </c>
      <c r="F19">
        <v>2</v>
      </c>
      <c r="G19">
        <v>6</v>
      </c>
      <c r="H19">
        <v>2</v>
      </c>
      <c r="I19">
        <v>0</v>
      </c>
      <c r="J19">
        <v>0</v>
      </c>
      <c r="K19">
        <v>3</v>
      </c>
      <c r="L19">
        <v>1</v>
      </c>
      <c r="M19">
        <v>0</v>
      </c>
      <c r="N19" t="s">
        <v>69</v>
      </c>
      <c r="O19" t="s">
        <v>69</v>
      </c>
      <c r="P19">
        <v>1</v>
      </c>
      <c r="Q19">
        <v>1</v>
      </c>
      <c r="R19">
        <v>0</v>
      </c>
      <c r="S19">
        <f>SUM(B19:R19)</f>
        <v>30</v>
      </c>
      <c r="T19">
        <v>61.5</v>
      </c>
      <c r="U19">
        <v>122.25</v>
      </c>
      <c r="V19" t="s">
        <v>69</v>
      </c>
      <c r="W19">
        <v>99</v>
      </c>
      <c r="X19">
        <v>2</v>
      </c>
      <c r="Y19">
        <v>5.25</v>
      </c>
      <c r="Z19">
        <v>0.25</v>
      </c>
      <c r="AA19">
        <v>0</v>
      </c>
      <c r="AB19">
        <v>8</v>
      </c>
      <c r="AC19">
        <v>96.25</v>
      </c>
      <c r="AD19">
        <v>33</v>
      </c>
      <c r="AE19">
        <v>6.25</v>
      </c>
      <c r="AF19">
        <v>0</v>
      </c>
      <c r="AG19">
        <v>0</v>
      </c>
      <c r="AH19">
        <v>5.5</v>
      </c>
      <c r="AI19">
        <v>0</v>
      </c>
      <c r="AJ19">
        <v>0</v>
      </c>
      <c r="AK19">
        <v>0.25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5</v>
      </c>
      <c r="AZ19">
        <v>18</v>
      </c>
      <c r="BA19">
        <v>91</v>
      </c>
      <c r="BB19">
        <v>0</v>
      </c>
      <c r="BC19">
        <v>317</v>
      </c>
      <c r="BD19">
        <v>864.5</v>
      </c>
      <c r="BE19">
        <f>SUM(T19:BD19)</f>
        <v>1735</v>
      </c>
      <c r="BF19">
        <v>719.75</v>
      </c>
      <c r="BG19" t="s">
        <v>69</v>
      </c>
      <c r="BH19" t="s">
        <v>69</v>
      </c>
      <c r="BI19">
        <v>84</v>
      </c>
      <c r="BJ19">
        <v>478</v>
      </c>
      <c r="BK19">
        <v>777</v>
      </c>
      <c r="BL19">
        <v>195</v>
      </c>
      <c r="BM19">
        <v>39.25</v>
      </c>
      <c r="BN19">
        <v>0</v>
      </c>
      <c r="BO19">
        <v>0</v>
      </c>
      <c r="BP19">
        <v>7</v>
      </c>
      <c r="BQ19">
        <v>25</v>
      </c>
      <c r="BR19">
        <f>SUM(BM19:BP19)</f>
        <v>46.25</v>
      </c>
      <c r="BS19">
        <v>0</v>
      </c>
      <c r="BT19" t="s">
        <v>69</v>
      </c>
      <c r="BU19">
        <f>BE19+SUM(BR19:BT19)-BQ19</f>
        <v>1756.25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2"/>
  <sheetViews>
    <sheetView tabSelected="1" workbookViewId="0">
      <selection activeCell="A32" sqref="A32"/>
    </sheetView>
  </sheetViews>
  <sheetFormatPr baseColWidth="10" defaultColWidth="8.83203125" defaultRowHeight="15" x14ac:dyDescent="0.2"/>
  <cols>
    <col min="4" max="4" width="8.6640625" customWidth="1"/>
    <col min="5" max="5" width="10.1640625" customWidth="1"/>
    <col min="6" max="6" width="14.5" customWidth="1"/>
    <col min="7" max="7" width="13.33203125" customWidth="1"/>
    <col min="8" max="8" width="10.5" customWidth="1"/>
    <col min="9" max="9" width="14" customWidth="1"/>
    <col min="10" max="10" width="11.1640625" customWidth="1"/>
  </cols>
  <sheetData>
    <row r="1" spans="1:12" ht="16" x14ac:dyDescent="0.2">
      <c r="A1" s="3" t="s">
        <v>94</v>
      </c>
      <c r="B1" s="3"/>
      <c r="C1" s="3"/>
      <c r="D1" s="3" t="s">
        <v>85</v>
      </c>
      <c r="E1" s="3"/>
      <c r="F1" s="3"/>
    </row>
    <row r="2" spans="1:12" ht="16" x14ac:dyDescent="0.2">
      <c r="A2" s="3"/>
      <c r="B2" s="3"/>
      <c r="C2" s="3"/>
      <c r="D2" s="3"/>
      <c r="E2" s="3"/>
      <c r="F2" s="3"/>
    </row>
    <row r="3" spans="1:12" x14ac:dyDescent="0.2">
      <c r="A3" s="5"/>
      <c r="B3" s="5"/>
      <c r="C3" s="5"/>
      <c r="D3" s="5"/>
      <c r="E3" s="5"/>
      <c r="F3" s="5" t="s">
        <v>92</v>
      </c>
      <c r="G3" s="5"/>
      <c r="H3" s="5" t="s">
        <v>87</v>
      </c>
      <c r="I3" s="5" t="s">
        <v>89</v>
      </c>
      <c r="J3" s="5"/>
      <c r="K3" s="4" t="s">
        <v>86</v>
      </c>
      <c r="L3" s="5" t="s">
        <v>98</v>
      </c>
    </row>
    <row r="4" spans="1:12" x14ac:dyDescent="0.2">
      <c r="A4" s="5" t="s">
        <v>95</v>
      </c>
      <c r="B4" s="5" t="s">
        <v>8</v>
      </c>
      <c r="C4" s="5" t="s">
        <v>11</v>
      </c>
      <c r="D4" s="5" t="s">
        <v>9</v>
      </c>
      <c r="E4" s="5" t="s">
        <v>18</v>
      </c>
      <c r="F4" s="5" t="s">
        <v>93</v>
      </c>
      <c r="G4" s="5" t="s">
        <v>88</v>
      </c>
      <c r="H4" s="5" t="s">
        <v>42</v>
      </c>
      <c r="I4" s="5" t="s">
        <v>90</v>
      </c>
      <c r="J4" s="5" t="s">
        <v>7</v>
      </c>
      <c r="K4" s="5" t="s">
        <v>96</v>
      </c>
      <c r="L4" s="5" t="s">
        <v>99</v>
      </c>
    </row>
    <row r="6" spans="1:12" x14ac:dyDescent="0.2">
      <c r="A6" s="5">
        <v>1912</v>
      </c>
      <c r="B6">
        <f>Stats!T5</f>
        <v>67</v>
      </c>
      <c r="C6">
        <f>Stats!W5</f>
        <v>68.5</v>
      </c>
      <c r="D6">
        <f>SUM(Stats!U5:'Stats'!V5)</f>
        <v>157</v>
      </c>
      <c r="E6">
        <f>Stats!AB5</f>
        <v>6.75</v>
      </c>
      <c r="F6">
        <f>SUM(Stats!AC5:'Stats'!AD5)</f>
        <v>146</v>
      </c>
      <c r="G6">
        <f>SUM(Stats!BA5:'Stats'!BD5)</f>
        <v>1391.25</v>
      </c>
      <c r="H6">
        <f>Stats!AZ5</f>
        <v>9</v>
      </c>
      <c r="I6">
        <f>J6-SUM(B6:H6)</f>
        <v>29.5</v>
      </c>
      <c r="J6">
        <f>Stats!BU5</f>
        <v>1875</v>
      </c>
      <c r="K6">
        <f>Stats!BR5</f>
        <v>53.75</v>
      </c>
      <c r="L6">
        <f>Stats!S5</f>
        <v>34</v>
      </c>
    </row>
    <row r="7" spans="1:12" x14ac:dyDescent="0.2">
      <c r="A7" s="5" t="s">
        <v>91</v>
      </c>
      <c r="B7" s="2">
        <f t="shared" ref="B7:E7" si="0">ROUND(B6/$J6,3)</f>
        <v>3.5999999999999997E-2</v>
      </c>
      <c r="C7" s="2">
        <f t="shared" si="0"/>
        <v>3.6999999999999998E-2</v>
      </c>
      <c r="D7" s="2">
        <f t="shared" si="0"/>
        <v>8.4000000000000005E-2</v>
      </c>
      <c r="E7" s="2">
        <f t="shared" si="0"/>
        <v>4.0000000000000001E-3</v>
      </c>
      <c r="F7" s="2">
        <f t="shared" ref="F7:I7" si="1">ROUND(F6/$J6,3)</f>
        <v>7.8E-2</v>
      </c>
      <c r="G7" s="2">
        <f t="shared" si="1"/>
        <v>0.74199999999999999</v>
      </c>
      <c r="H7" s="2">
        <f t="shared" si="1"/>
        <v>5.0000000000000001E-3</v>
      </c>
      <c r="I7" s="2">
        <f t="shared" si="1"/>
        <v>1.6E-2</v>
      </c>
      <c r="J7" s="2"/>
    </row>
    <row r="8" spans="1:12" x14ac:dyDescent="0.2">
      <c r="A8" s="5"/>
      <c r="B8" s="2"/>
      <c r="C8" s="2"/>
      <c r="D8" s="2"/>
      <c r="E8" s="2"/>
      <c r="F8" s="2"/>
      <c r="G8" s="2"/>
      <c r="H8" s="2"/>
      <c r="I8" s="2"/>
    </row>
    <row r="9" spans="1:12" x14ac:dyDescent="0.2">
      <c r="A9" s="5">
        <v>1913</v>
      </c>
      <c r="B9">
        <f>Stats!T7</f>
        <v>73.5</v>
      </c>
      <c r="C9">
        <f>Stats!W7</f>
        <v>77.5</v>
      </c>
      <c r="D9">
        <f>SUM(Stats!U7:'Stats'!V7)</f>
        <v>137.5</v>
      </c>
      <c r="E9">
        <f>Stats!AB7</f>
        <v>5.5</v>
      </c>
      <c r="F9">
        <f>SUM(Stats!AC7:'Stats'!AD7)</f>
        <v>151.25</v>
      </c>
      <c r="G9">
        <f>SUM(Stats!BA7:'Stats'!BD7)</f>
        <v>1380.25</v>
      </c>
      <c r="H9">
        <f>Stats!AZ7</f>
        <v>0</v>
      </c>
      <c r="I9">
        <f>J9-SUM(B9:H9)</f>
        <v>46.75</v>
      </c>
      <c r="J9">
        <f>Stats!BU7</f>
        <v>1872.25</v>
      </c>
      <c r="K9">
        <f>Stats!BR7</f>
        <v>57</v>
      </c>
      <c r="L9">
        <f>Stats!S7</f>
        <v>32</v>
      </c>
    </row>
    <row r="10" spans="1:12" x14ac:dyDescent="0.2">
      <c r="A10" s="5" t="s">
        <v>91</v>
      </c>
      <c r="B10" s="2">
        <f t="shared" ref="B10:E10" si="2">ROUND(B9/$J9,3)</f>
        <v>3.9E-2</v>
      </c>
      <c r="C10" s="2">
        <f t="shared" si="2"/>
        <v>4.1000000000000002E-2</v>
      </c>
      <c r="D10" s="2">
        <f t="shared" si="2"/>
        <v>7.2999999999999995E-2</v>
      </c>
      <c r="E10" s="2">
        <f t="shared" si="2"/>
        <v>3.0000000000000001E-3</v>
      </c>
      <c r="F10" s="2">
        <f t="shared" ref="F10" si="3">ROUND(F9/$J9,3)</f>
        <v>8.1000000000000003E-2</v>
      </c>
      <c r="G10" s="2">
        <f t="shared" ref="G10" si="4">ROUND(G9/$J9,3)</f>
        <v>0.73699999999999999</v>
      </c>
      <c r="H10" s="2">
        <f t="shared" ref="H10" si="5">ROUND(H9/$J9,3)</f>
        <v>0</v>
      </c>
      <c r="I10" s="2">
        <f t="shared" ref="I10" si="6">ROUND(I9/$J9,3)</f>
        <v>2.5000000000000001E-2</v>
      </c>
      <c r="J10" s="2"/>
    </row>
    <row r="11" spans="1:12" x14ac:dyDescent="0.2">
      <c r="A11" s="5"/>
      <c r="B11" s="2"/>
      <c r="C11" s="2"/>
      <c r="D11" s="2"/>
      <c r="E11" s="2"/>
      <c r="F11" s="2"/>
      <c r="G11" s="2"/>
      <c r="H11" s="2"/>
      <c r="I11" s="2"/>
    </row>
    <row r="12" spans="1:12" x14ac:dyDescent="0.2">
      <c r="A12" s="5">
        <v>1914</v>
      </c>
      <c r="B12">
        <f>Stats!T9</f>
        <v>66</v>
      </c>
      <c r="C12">
        <f>Stats!W9</f>
        <v>100.5</v>
      </c>
      <c r="D12">
        <f>SUM(Stats!U9:'Stats'!V9)</f>
        <v>140</v>
      </c>
      <c r="E12">
        <f>Stats!AB9</f>
        <v>6.25</v>
      </c>
      <c r="F12">
        <f>SUM(Stats!AC9:'Stats'!AD9)</f>
        <v>149.75</v>
      </c>
      <c r="G12">
        <f>SUM(Stats!BA9:'Stats'!BD9)</f>
        <v>1371.75</v>
      </c>
      <c r="H12">
        <f>Stats!AZ9</f>
        <v>0</v>
      </c>
      <c r="I12">
        <f>J12-SUM(B12:H12)</f>
        <v>29</v>
      </c>
      <c r="J12">
        <f>Stats!BU9</f>
        <v>1863.25</v>
      </c>
      <c r="K12">
        <f>Stats!BR9</f>
        <v>42.25</v>
      </c>
      <c r="L12">
        <f>Stats!S9</f>
        <v>31</v>
      </c>
    </row>
    <row r="13" spans="1:12" x14ac:dyDescent="0.2">
      <c r="A13" s="5" t="s">
        <v>91</v>
      </c>
      <c r="B13" s="2">
        <f t="shared" ref="B13:E13" si="7">ROUND(B12/$J12,3)</f>
        <v>3.5000000000000003E-2</v>
      </c>
      <c r="C13" s="2">
        <f t="shared" si="7"/>
        <v>5.3999999999999999E-2</v>
      </c>
      <c r="D13" s="2">
        <f t="shared" si="7"/>
        <v>7.4999999999999997E-2</v>
      </c>
      <c r="E13" s="2">
        <f t="shared" si="7"/>
        <v>3.0000000000000001E-3</v>
      </c>
      <c r="F13" s="2">
        <f t="shared" ref="F13" si="8">ROUND(F12/$J12,3)</f>
        <v>0.08</v>
      </c>
      <c r="G13" s="2">
        <f t="shared" ref="G13" si="9">ROUND(G12/$J12,3)</f>
        <v>0.73599999999999999</v>
      </c>
      <c r="H13" s="2">
        <f t="shared" ref="H13" si="10">ROUND(H12/$J12,3)</f>
        <v>0</v>
      </c>
      <c r="I13" s="2">
        <f t="shared" ref="I13" si="11">ROUND(I12/$J12,3)</f>
        <v>1.6E-2</v>
      </c>
      <c r="J13" s="2"/>
    </row>
    <row r="14" spans="1:12" x14ac:dyDescent="0.2">
      <c r="A14" s="5"/>
      <c r="B14" s="2"/>
      <c r="C14" s="2"/>
      <c r="D14" s="2"/>
      <c r="E14" s="2"/>
      <c r="F14" s="2"/>
      <c r="G14" s="2"/>
      <c r="H14" s="2"/>
      <c r="I14" s="2"/>
    </row>
    <row r="15" spans="1:12" x14ac:dyDescent="0.2">
      <c r="A15" s="5">
        <v>1916</v>
      </c>
      <c r="B15">
        <f>Stats!T11</f>
        <v>101.5</v>
      </c>
      <c r="C15">
        <f>Stats!W11</f>
        <v>102.5</v>
      </c>
      <c r="D15">
        <f>SUM(Stats!U11:'Stats'!V11)</f>
        <v>116</v>
      </c>
      <c r="E15">
        <f>Stats!AB11</f>
        <v>7</v>
      </c>
      <c r="F15">
        <f>SUM(Stats!AC11:'Stats'!AD11)</f>
        <v>142.5</v>
      </c>
      <c r="G15">
        <f>SUM(Stats!BA11:'Stats'!BD11)</f>
        <v>1531.75</v>
      </c>
      <c r="H15">
        <f>Stats!AZ11</f>
        <v>2.5</v>
      </c>
      <c r="I15">
        <f>J15-SUM(B15:H15)</f>
        <v>20.5</v>
      </c>
      <c r="J15">
        <f>Stats!BU11</f>
        <v>2024.25</v>
      </c>
      <c r="K15">
        <f>Stats!BR11</f>
        <v>47</v>
      </c>
      <c r="L15">
        <f>Stats!S11</f>
        <v>31</v>
      </c>
    </row>
    <row r="16" spans="1:12" x14ac:dyDescent="0.2">
      <c r="A16" s="5" t="s">
        <v>91</v>
      </c>
      <c r="B16" s="2">
        <f t="shared" ref="B16:E16" si="12">ROUND(B15/$J15,3)</f>
        <v>0.05</v>
      </c>
      <c r="C16" s="2">
        <f t="shared" si="12"/>
        <v>5.0999999999999997E-2</v>
      </c>
      <c r="D16" s="2">
        <f t="shared" si="12"/>
        <v>5.7000000000000002E-2</v>
      </c>
      <c r="E16" s="2">
        <f t="shared" si="12"/>
        <v>3.0000000000000001E-3</v>
      </c>
      <c r="F16" s="2">
        <f t="shared" ref="F16" si="13">ROUND(F15/$J15,3)</f>
        <v>7.0000000000000007E-2</v>
      </c>
      <c r="G16" s="2">
        <f t="shared" ref="G16" si="14">ROUND(G15/$J15,3)</f>
        <v>0.75700000000000001</v>
      </c>
      <c r="H16" s="2">
        <f t="shared" ref="H16" si="15">ROUND(H15/$J15,3)</f>
        <v>1E-3</v>
      </c>
      <c r="I16" s="2">
        <f t="shared" ref="I16" si="16">ROUND(I15/$J15,3)</f>
        <v>0.01</v>
      </c>
      <c r="J16" s="2"/>
    </row>
    <row r="17" spans="1:12" x14ac:dyDescent="0.2">
      <c r="A17" s="5"/>
      <c r="B17" s="2"/>
      <c r="C17" s="2"/>
      <c r="D17" s="2"/>
      <c r="E17" s="2"/>
      <c r="F17" s="2"/>
      <c r="G17" s="2"/>
      <c r="H17" s="2"/>
      <c r="I17" s="2"/>
    </row>
    <row r="18" spans="1:12" x14ac:dyDescent="0.2">
      <c r="A18" s="5">
        <v>1917</v>
      </c>
      <c r="B18">
        <f>Stats!T13</f>
        <v>73.5</v>
      </c>
      <c r="C18">
        <f>Stats!W13</f>
        <v>150.25</v>
      </c>
      <c r="D18">
        <f>SUM(Stats!U13:'Stats'!V13)</f>
        <v>98.5</v>
      </c>
      <c r="E18">
        <f>Stats!AB13</f>
        <v>10.25</v>
      </c>
      <c r="F18">
        <f>SUM(Stats!AC13:'Stats'!AD13)</f>
        <v>126</v>
      </c>
      <c r="G18">
        <f>SUM(Stats!BA13:'Stats'!BD13)</f>
        <v>1575.25</v>
      </c>
      <c r="H18">
        <f>Stats!AZ13</f>
        <v>0</v>
      </c>
      <c r="I18">
        <f>J18-SUM(B18:H18)</f>
        <v>23.5</v>
      </c>
      <c r="J18">
        <f>Stats!BU13</f>
        <v>2057.25</v>
      </c>
      <c r="K18">
        <f>Stats!BR13</f>
        <v>54.25</v>
      </c>
      <c r="L18">
        <f>Stats!S13</f>
        <v>32</v>
      </c>
    </row>
    <row r="19" spans="1:12" x14ac:dyDescent="0.2">
      <c r="A19" s="5" t="s">
        <v>91</v>
      </c>
      <c r="B19" s="2">
        <f t="shared" ref="B19:E19" si="17">ROUND(B18/$J18,3)</f>
        <v>3.5999999999999997E-2</v>
      </c>
      <c r="C19" s="2">
        <f t="shared" si="17"/>
        <v>7.2999999999999995E-2</v>
      </c>
      <c r="D19" s="2">
        <f t="shared" si="17"/>
        <v>4.8000000000000001E-2</v>
      </c>
      <c r="E19" s="2">
        <f t="shared" si="17"/>
        <v>5.0000000000000001E-3</v>
      </c>
      <c r="F19" s="2">
        <f t="shared" ref="F19" si="18">ROUND(F18/$J18,3)</f>
        <v>6.0999999999999999E-2</v>
      </c>
      <c r="G19" s="2">
        <f t="shared" ref="G19" si="19">ROUND(G18/$J18,3)</f>
        <v>0.76600000000000001</v>
      </c>
      <c r="H19" s="2">
        <f t="shared" ref="H19" si="20">ROUND(H18/$J18,3)</f>
        <v>0</v>
      </c>
      <c r="I19" s="2">
        <f t="shared" ref="I19" si="21">ROUND(I18/$J18,3)</f>
        <v>1.0999999999999999E-2</v>
      </c>
      <c r="J19" s="2"/>
    </row>
    <row r="20" spans="1:12" x14ac:dyDescent="0.2">
      <c r="A20" s="5"/>
      <c r="B20" s="2"/>
      <c r="C20" s="2"/>
      <c r="D20" s="2"/>
      <c r="E20" s="2"/>
      <c r="F20" s="2"/>
      <c r="G20" s="2"/>
      <c r="H20" s="2"/>
      <c r="I20" s="2"/>
    </row>
    <row r="21" spans="1:12" x14ac:dyDescent="0.2">
      <c r="A21" s="5">
        <v>1918</v>
      </c>
      <c r="B21">
        <f>Stats!T15</f>
        <v>156</v>
      </c>
      <c r="C21">
        <f>Stats!W15</f>
        <v>96.5</v>
      </c>
      <c r="D21">
        <f>SUM(Stats!U15:'Stats'!V15)</f>
        <v>146</v>
      </c>
      <c r="E21">
        <f>Stats!AB15</f>
        <v>20.25</v>
      </c>
      <c r="F21">
        <f>SUM(Stats!AC15:'Stats'!AD15)</f>
        <v>81</v>
      </c>
      <c r="G21">
        <f>SUM(Stats!BA15:'Stats'!BD15)</f>
        <v>1293.5</v>
      </c>
      <c r="H21">
        <f>Stats!AZ15</f>
        <v>10</v>
      </c>
      <c r="I21">
        <f>J21-SUM(B21:H21)</f>
        <v>10.25</v>
      </c>
      <c r="J21">
        <f>Stats!BU15</f>
        <v>1813.5</v>
      </c>
      <c r="K21">
        <f>Stats!BR15</f>
        <v>47.5</v>
      </c>
      <c r="L21">
        <f>Stats!S15</f>
        <v>32</v>
      </c>
    </row>
    <row r="22" spans="1:12" x14ac:dyDescent="0.2">
      <c r="A22" s="5" t="s">
        <v>91</v>
      </c>
      <c r="B22" s="2">
        <f t="shared" ref="B22:F22" si="22">ROUND(B21/$J21,3)</f>
        <v>8.5999999999999993E-2</v>
      </c>
      <c r="C22" s="2">
        <f t="shared" si="22"/>
        <v>5.2999999999999999E-2</v>
      </c>
      <c r="D22" s="2">
        <f>ROUND(D21/$J21,3)</f>
        <v>8.1000000000000003E-2</v>
      </c>
      <c r="E22" s="2">
        <f t="shared" si="22"/>
        <v>1.0999999999999999E-2</v>
      </c>
      <c r="F22" s="2">
        <f t="shared" si="22"/>
        <v>4.4999999999999998E-2</v>
      </c>
      <c r="G22" s="2">
        <f t="shared" ref="G22" si="23">ROUND(G21/$J21,3)</f>
        <v>0.71299999999999997</v>
      </c>
      <c r="H22" s="2">
        <f t="shared" ref="H22" si="24">ROUND(H21/$J21,3)</f>
        <v>6.0000000000000001E-3</v>
      </c>
      <c r="I22" s="2">
        <f t="shared" ref="I22" si="25">ROUND(I21/$J21,3)</f>
        <v>6.0000000000000001E-3</v>
      </c>
      <c r="J22" s="2"/>
    </row>
    <row r="23" spans="1:12" x14ac:dyDescent="0.2">
      <c r="A23" s="5"/>
      <c r="B23" s="2"/>
      <c r="C23" s="2"/>
      <c r="D23" s="2"/>
      <c r="E23" s="2"/>
      <c r="F23" s="2"/>
      <c r="G23" s="2"/>
      <c r="H23" s="2"/>
      <c r="I23" s="2"/>
    </row>
    <row r="24" spans="1:12" x14ac:dyDescent="0.2">
      <c r="A24" s="5">
        <v>1919</v>
      </c>
      <c r="B24">
        <f>Stats!T17</f>
        <v>113.25</v>
      </c>
      <c r="C24">
        <f>Stats!W17</f>
        <v>119</v>
      </c>
      <c r="D24">
        <f>SUM(Stats!U17:'Stats'!V17)</f>
        <v>145.5</v>
      </c>
      <c r="E24">
        <f>Stats!AB17</f>
        <v>8.25</v>
      </c>
      <c r="F24">
        <f>SUM(Stats!AC17:'Stats'!AD17)</f>
        <v>101</v>
      </c>
      <c r="G24">
        <f>SUM(Stats!BA17:'Stats'!BD17)</f>
        <v>1191.75</v>
      </c>
      <c r="H24">
        <f>Stats!AZ17</f>
        <v>9</v>
      </c>
      <c r="I24">
        <f>J24-SUM(B24:H24)</f>
        <v>39</v>
      </c>
      <c r="J24">
        <f>Stats!BU17</f>
        <v>1726.75</v>
      </c>
      <c r="K24">
        <f>Stats!BR17</f>
        <v>47.25</v>
      </c>
      <c r="L24">
        <f>Stats!S17</f>
        <v>30</v>
      </c>
    </row>
    <row r="25" spans="1:12" x14ac:dyDescent="0.2">
      <c r="A25" s="5" t="s">
        <v>91</v>
      </c>
      <c r="B25" s="2">
        <f t="shared" ref="B25:E25" si="26">ROUND(B24/$J24,3)</f>
        <v>6.6000000000000003E-2</v>
      </c>
      <c r="C25" s="2">
        <f t="shared" si="26"/>
        <v>6.9000000000000006E-2</v>
      </c>
      <c r="D25" s="2">
        <f t="shared" si="26"/>
        <v>8.4000000000000005E-2</v>
      </c>
      <c r="E25" s="2">
        <f t="shared" si="26"/>
        <v>5.0000000000000001E-3</v>
      </c>
      <c r="F25" s="2">
        <f t="shared" ref="F25" si="27">ROUND(F24/$J24,3)</f>
        <v>5.8000000000000003E-2</v>
      </c>
      <c r="G25" s="2">
        <f t="shared" ref="G25" si="28">ROUND(G24/$J24,3)</f>
        <v>0.69</v>
      </c>
      <c r="H25" s="2">
        <f t="shared" ref="H25" si="29">ROUND(H24/$J24,3)</f>
        <v>5.0000000000000001E-3</v>
      </c>
      <c r="I25" s="2">
        <f t="shared" ref="I25" si="30">ROUND(I24/$J24,3)</f>
        <v>2.3E-2</v>
      </c>
      <c r="J25" s="2"/>
    </row>
    <row r="26" spans="1:12" x14ac:dyDescent="0.2">
      <c r="A26" s="5"/>
      <c r="B26" s="2"/>
      <c r="C26" s="2"/>
      <c r="D26" s="2"/>
      <c r="E26" s="2"/>
      <c r="F26" s="2"/>
      <c r="G26" s="2"/>
      <c r="H26" s="2"/>
      <c r="I26" s="2"/>
    </row>
    <row r="27" spans="1:12" x14ac:dyDescent="0.2">
      <c r="A27" s="5">
        <v>1920</v>
      </c>
      <c r="B27">
        <f>Stats!T19</f>
        <v>61.5</v>
      </c>
      <c r="C27">
        <f>Stats!W19</f>
        <v>99</v>
      </c>
      <c r="D27">
        <f>SUM(Stats!U19:'Stats'!V19)</f>
        <v>122.25</v>
      </c>
      <c r="E27">
        <f>Stats!AB19</f>
        <v>8</v>
      </c>
      <c r="F27">
        <f>SUM(Stats!AC19:'Stats'!AD19)</f>
        <v>129.25</v>
      </c>
      <c r="G27">
        <f>SUM(Stats!BA19:'Stats'!BD19)</f>
        <v>1272.5</v>
      </c>
      <c r="H27">
        <f>Stats!AZ19</f>
        <v>18</v>
      </c>
      <c r="I27">
        <f>J27-SUM(B27:H27)</f>
        <v>45.75</v>
      </c>
      <c r="J27">
        <f>Stats!BU19</f>
        <v>1756.25</v>
      </c>
      <c r="K27">
        <f>Stats!BR19</f>
        <v>46.25</v>
      </c>
      <c r="L27">
        <f>Stats!S19</f>
        <v>30</v>
      </c>
    </row>
    <row r="28" spans="1:12" x14ac:dyDescent="0.2">
      <c r="A28" s="5" t="s">
        <v>91</v>
      </c>
      <c r="B28" s="2">
        <f t="shared" ref="B28:F28" si="31">ROUND(B27/$J27,3)</f>
        <v>3.5000000000000003E-2</v>
      </c>
      <c r="C28" s="2">
        <f t="shared" si="31"/>
        <v>5.6000000000000001E-2</v>
      </c>
      <c r="D28" s="2">
        <f>ROUND(D27/$J27,3)</f>
        <v>7.0000000000000007E-2</v>
      </c>
      <c r="E28" s="2">
        <f t="shared" si="31"/>
        <v>5.0000000000000001E-3</v>
      </c>
      <c r="F28" s="2">
        <f t="shared" si="31"/>
        <v>7.3999999999999996E-2</v>
      </c>
      <c r="G28" s="2">
        <f t="shared" ref="G28" si="32">ROUND(G27/$J27,3)</f>
        <v>0.72499999999999998</v>
      </c>
      <c r="H28" s="2">
        <f t="shared" ref="H28" si="33">ROUND(H27/$J27,3)</f>
        <v>0.01</v>
      </c>
      <c r="I28" s="2">
        <f t="shared" ref="I28" si="34">ROUND(I27/$J27,3)</f>
        <v>2.5999999999999999E-2</v>
      </c>
      <c r="J28" s="2"/>
    </row>
    <row r="30" spans="1:12" x14ac:dyDescent="0.2">
      <c r="A30" t="s">
        <v>100</v>
      </c>
    </row>
    <row r="31" spans="1:12" x14ac:dyDescent="0.2">
      <c r="A31" t="s">
        <v>101</v>
      </c>
    </row>
    <row r="32" spans="1:12" x14ac:dyDescent="0.2">
      <c r="A32" t="s">
        <v>97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Stats</vt:lpstr>
      <vt:lpstr>Summary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bowers</dc:creator>
  <cp:lastModifiedBy>Heather</cp:lastModifiedBy>
  <dcterms:created xsi:type="dcterms:W3CDTF">2017-11-22T20:23:20Z</dcterms:created>
  <dcterms:modified xsi:type="dcterms:W3CDTF">2018-02-11T14:38:18Z</dcterms:modified>
</cp:coreProperties>
</file>